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7med\Downloads\"/>
    </mc:Choice>
  </mc:AlternateContent>
  <xr:revisionPtr revIDLastSave="0" documentId="13_ncr:1_{567C9594-E1C7-4AC9-A68A-30244B868C34}" xr6:coauthVersionLast="47" xr6:coauthVersionMax="47" xr10:uidLastSave="{00000000-0000-0000-0000-000000000000}"/>
  <bookViews>
    <workbookView xWindow="-108" yWindow="-108" windowWidth="23256" windowHeight="12456" xr2:uid="{00000000-000D-0000-FFFF-FFFF00000000}"/>
  </bookViews>
  <sheets>
    <sheet name="Sheet1" sheetId="1" r:id="rId1"/>
    <sheet name="Network Security - Advanced" sheetId="2" r:id="rId2"/>
    <sheet name="Network Security - Intermediate" sheetId="3" r:id="rId3"/>
    <sheet name="Network Security - Beginner" sheetId="4" r:id="rId4"/>
    <sheet name="Network Security - Ent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5" l="1"/>
  <c r="N7" i="5"/>
  <c r="M7" i="5"/>
  <c r="L7" i="5"/>
  <c r="K7" i="5"/>
  <c r="J7" i="5"/>
  <c r="I7" i="5"/>
  <c r="H7" i="5"/>
  <c r="G7" i="5"/>
  <c r="F7" i="5"/>
  <c r="E7" i="5"/>
  <c r="D7" i="5"/>
  <c r="C7" i="5"/>
  <c r="B7" i="5"/>
  <c r="A7" i="5"/>
  <c r="O6" i="5"/>
  <c r="N6" i="5"/>
  <c r="M6" i="5"/>
  <c r="L6" i="5"/>
  <c r="K6" i="5"/>
  <c r="J6" i="5"/>
  <c r="I6" i="5"/>
  <c r="H6" i="5"/>
  <c r="G6" i="5"/>
  <c r="F6" i="5"/>
  <c r="E6" i="5"/>
  <c r="D6" i="5"/>
  <c r="C6" i="5"/>
  <c r="B6" i="5"/>
  <c r="A6" i="5"/>
  <c r="O5" i="5"/>
  <c r="N5" i="5"/>
  <c r="M5" i="5"/>
  <c r="L5" i="5"/>
  <c r="K5" i="5"/>
  <c r="J5" i="5"/>
  <c r="I5" i="5"/>
  <c r="H5" i="5"/>
  <c r="G5" i="5"/>
  <c r="F5" i="5"/>
  <c r="E5" i="5"/>
  <c r="D5" i="5"/>
  <c r="C5" i="5"/>
  <c r="B5" i="5"/>
  <c r="A5" i="5"/>
  <c r="O4" i="5"/>
  <c r="N4" i="5"/>
  <c r="M4" i="5"/>
  <c r="L4" i="5"/>
  <c r="K4" i="5"/>
  <c r="J4" i="5"/>
  <c r="I4" i="5"/>
  <c r="H4" i="5"/>
  <c r="G4" i="5"/>
  <c r="F4" i="5"/>
  <c r="E4" i="5"/>
  <c r="D4" i="5"/>
  <c r="C4" i="5"/>
  <c r="B4" i="5"/>
  <c r="A4" i="5"/>
  <c r="O3" i="5"/>
  <c r="N3" i="5"/>
  <c r="M3" i="5"/>
  <c r="L3" i="5"/>
  <c r="K3" i="5"/>
  <c r="J3" i="5"/>
  <c r="I3" i="5"/>
  <c r="H3" i="5"/>
  <c r="G3" i="5"/>
  <c r="F3" i="5"/>
  <c r="E3" i="5"/>
  <c r="D3" i="5"/>
  <c r="C3" i="5"/>
  <c r="B3" i="5"/>
  <c r="A3" i="5"/>
  <c r="O2" i="5"/>
  <c r="N2" i="5"/>
  <c r="M2" i="5"/>
  <c r="L2" i="5"/>
  <c r="K2" i="5"/>
  <c r="J2" i="5"/>
  <c r="I2" i="5"/>
  <c r="H2" i="5"/>
  <c r="G2" i="5"/>
  <c r="F2" i="5"/>
  <c r="E2" i="5"/>
  <c r="D2" i="5"/>
  <c r="C2" i="5"/>
  <c r="B2" i="5"/>
  <c r="A2" i="5"/>
  <c r="AF4" i="4"/>
  <c r="AE4" i="4"/>
  <c r="AD4" i="4"/>
  <c r="AC4" i="4"/>
  <c r="G4" i="4"/>
  <c r="F4" i="4"/>
  <c r="E4" i="4"/>
  <c r="D4" i="4"/>
  <c r="C4" i="4"/>
  <c r="B4" i="4"/>
  <c r="A4" i="4"/>
  <c r="AF3" i="4"/>
  <c r="AE3" i="4"/>
  <c r="AD3" i="4"/>
  <c r="AC3" i="4"/>
  <c r="G3" i="4"/>
  <c r="F3" i="4"/>
  <c r="E3" i="4"/>
  <c r="D3" i="4"/>
  <c r="C3" i="4"/>
  <c r="B3" i="4"/>
  <c r="A3" i="4"/>
  <c r="AF2" i="4"/>
  <c r="AE2" i="4"/>
  <c r="AD2" i="4"/>
  <c r="AC2" i="4"/>
  <c r="G2" i="4"/>
  <c r="F2" i="4"/>
  <c r="E2" i="4"/>
  <c r="D2" i="4"/>
  <c r="C2" i="4"/>
  <c r="B2" i="4"/>
  <c r="A2" i="4"/>
</calcChain>
</file>

<file path=xl/sharedStrings.xml><?xml version="1.0" encoding="utf-8"?>
<sst xmlns="http://schemas.openxmlformats.org/spreadsheetml/2006/main" count="296" uniqueCount="77">
  <si>
    <t>Submission ID</t>
  </si>
  <si>
    <t>Respondent ID</t>
  </si>
  <si>
    <t>Submitted at</t>
  </si>
  <si>
    <t>Name</t>
  </si>
  <si>
    <t>Email Address</t>
  </si>
  <si>
    <t>Choose Your Squad</t>
  </si>
  <si>
    <t>Choose Your Level</t>
  </si>
  <si>
    <t xml:space="preserve">I hope you have a great time while extracting the flag The Crackme 
</t>
  </si>
  <si>
    <t>status</t>
  </si>
  <si>
    <t>mohamedghp780@gmail.com</t>
  </si>
  <si>
    <t>esraaebrahim387@gmail.com</t>
  </si>
  <si>
    <t>salmayasser1611@gmail.com</t>
  </si>
  <si>
    <t>abdoradwan045@gmail.com</t>
  </si>
  <si>
    <t>alaashoier2006@gmail.com</t>
  </si>
  <si>
    <t>ranimnimamohsen@gmail.com</t>
  </si>
  <si>
    <t>Malware Analysis</t>
  </si>
  <si>
    <t>mohamedel_jhany@icloud.com</t>
  </si>
  <si>
    <t>mo223kle@gmail.com</t>
  </si>
  <si>
    <t>youssefmansour5655@gmail.com</t>
  </si>
  <si>
    <t>n.k.t.g049@gmail.com</t>
  </si>
  <si>
    <t>zm78429@gmail.com</t>
  </si>
  <si>
    <t>Network Security</t>
  </si>
  <si>
    <t>lolerforyears.social@gmail.com</t>
  </si>
  <si>
    <t>1omarasharf@gmail.com</t>
  </si>
  <si>
    <t>ahmedsheta130@gmail.com</t>
  </si>
  <si>
    <t>medowaleed46@gmail.com</t>
  </si>
  <si>
    <t>marimtaha422@gmail.com</t>
  </si>
  <si>
    <t>ghanemk70@gmail.com</t>
  </si>
  <si>
    <t>abuelkhairrahma@gmail.com</t>
  </si>
  <si>
    <t>adhamshehata71@gmail.com</t>
  </si>
  <si>
    <t>99mo.waleed199@gmail.com</t>
  </si>
  <si>
    <t>1nagla2004@gmail.com</t>
  </si>
  <si>
    <t>ayae70350@gmail.com</t>
  </si>
  <si>
    <t>oa4093060@gmail.com</t>
  </si>
  <si>
    <t>ahmedsultan0705@gmail.com</t>
  </si>
  <si>
    <t>malakelgizawy@std.mans.edu.eg</t>
  </si>
  <si>
    <t>askr10.askr@gmail.com</t>
  </si>
  <si>
    <t>m7339852@gmail.com</t>
  </si>
  <si>
    <t>emangabr191@gmail.com</t>
  </si>
  <si>
    <t>bdh30104@gmail.com</t>
  </si>
  <si>
    <t>adhammaged1212@gmail.com</t>
  </si>
  <si>
    <t>7assan3atef55@gmail.com</t>
  </si>
  <si>
    <t>ahmmedabdalah1@gmail.com</t>
  </si>
  <si>
    <t>adel158074@gmail.com</t>
  </si>
  <si>
    <t>khaledhegazy0120@gmail.com</t>
  </si>
  <si>
    <t>ahmedelhagein123@gmail.com</t>
  </si>
  <si>
    <t>fthyalbyar@gmail.com</t>
  </si>
  <si>
    <t>mohamedasharfali2211@gmail.com</t>
  </si>
  <si>
    <t>www.rozamohamed@gmail.com</t>
  </si>
  <si>
    <t>elkadymohamed880@gmail.com</t>
  </si>
  <si>
    <t>reemalsaid86@gmail.com</t>
  </si>
  <si>
    <t>salmat935@gmail.com</t>
  </si>
  <si>
    <t xml:space="preserve">How to create empty file using linux command?
</t>
  </si>
  <si>
    <t xml:space="preserve">How to create folder using linux command?
</t>
  </si>
  <si>
    <t xml:space="preserve">What do you know about DHCB?
</t>
  </si>
  <si>
    <t xml:space="preserve">Explain the end-devices ?
</t>
  </si>
  <si>
    <t xml:space="preserve">Write 3 type of end-devices ?
</t>
  </si>
  <si>
    <t xml:space="preserve">What is difference between Crossover Ethernet Cable and Ethernet Straight-Through Cable?
</t>
  </si>
  <si>
    <t xml:space="preserve">Explain the physical address ?
</t>
  </si>
  <si>
    <t xml:space="preserve">What is difference between LAN and WAN ?
</t>
  </si>
  <si>
    <t>Untitled long answer field</t>
  </si>
  <si>
    <t xml:space="preserve">Write 3 type of end-devices ? 
</t>
  </si>
  <si>
    <t xml:space="preserve">Explain the physical address ? 
</t>
  </si>
  <si>
    <t xml:space="preserve">Explain the logical address b? 
</t>
  </si>
  <si>
    <t xml:space="preserve">What is difference between LAN and WAN ? 
</t>
  </si>
  <si>
    <t xml:space="preserve">What is difference between SSH and Telnet ?
</t>
  </si>
  <si>
    <t xml:space="preserve">Explain the FHRP ?
</t>
  </si>
  <si>
    <t xml:space="preserve">Explain the Port-Security ?
</t>
  </si>
  <si>
    <t xml:space="preserve">Explain the VLAN ? 
</t>
  </si>
  <si>
    <t xml:space="preserve">Explain the WAN ?
</t>
  </si>
  <si>
    <t xml:space="preserve">Explain the OSPF and RIP ?
</t>
  </si>
  <si>
    <t xml:space="preserve">What is the difference between GPT and MBR ?
</t>
  </si>
  <si>
    <t xml:space="preserve">Explain the storage space ?
</t>
  </si>
  <si>
    <t xml:space="preserve">Explain the storage tier ?
</t>
  </si>
  <si>
    <t xml:space="preserve">What is the difference between NTFS permissions and sharing permissions ?
</t>
  </si>
  <si>
    <t xml:space="preserve"> When is DND TCP and when is UDP ?
</t>
  </si>
  <si>
    <t>Penetration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</si>
</sst>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mm:ss"/>
  </numFmts>
  <fonts count="4">
    <font>
      <sz val="10"/>
      <color rgb="FF000000"/>
      <name val="Arial"/>
      <scheme val="minor"/>
    </font>
    <font>
      <sz val="10"/>
      <color theme="1"/>
      <name val="Arial"/>
      <family val="2"/>
      <scheme val="minor"/>
    </font>
    <font>
      <b/>
      <sz val="10"/>
      <color theme="1"/>
      <name val="Arial"/>
      <family val="2"/>
      <scheme val="minor"/>
    </font>
    <font>
      <sz val="9"/>
      <color rgb="FF000000"/>
      <name val="&quot;Google Sans Mono&quot;"/>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5">
    <xf numFmtId="0" fontId="0" fillId="0" borderId="0" xfId="0"/>
    <xf numFmtId="0" fontId="1" fillId="0" borderId="0" xfId="0" applyFont="1"/>
    <xf numFmtId="164" fontId="1" fillId="0" borderId="0" xfId="0" applyNumberFormat="1" applyFont="1"/>
    <xf numFmtId="0" fontId="2" fillId="0" borderId="0" xfId="0" applyFont="1"/>
    <xf numFmtId="0" fontId="3" fillId="2" borderId="0" xfId="0" applyFont="1" applyFill="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42"/>
  <sheetViews>
    <sheetView tabSelected="1" topLeftCell="A9" workbookViewId="0">
      <selection activeCell="C20" sqref="C20"/>
    </sheetView>
  </sheetViews>
  <sheetFormatPr defaultColWidth="12.6640625" defaultRowHeight="15.75" customHeight="1"/>
  <cols>
    <col min="1" max="1" width="32.44140625" customWidth="1"/>
    <col min="2" max="2" width="26.88671875" customWidth="1"/>
  </cols>
  <sheetData>
    <row r="1" spans="1:2">
      <c r="A1" s="1" t="s">
        <v>4</v>
      </c>
      <c r="B1" s="1" t="s">
        <v>5</v>
      </c>
    </row>
    <row r="2" spans="1:2">
      <c r="A2" s="1" t="s">
        <v>14</v>
      </c>
      <c r="B2" s="1" t="s">
        <v>15</v>
      </c>
    </row>
    <row r="3" spans="1:2">
      <c r="A3" s="1" t="s">
        <v>26</v>
      </c>
      <c r="B3" s="1" t="s">
        <v>15</v>
      </c>
    </row>
    <row r="4" spans="1:2">
      <c r="A4" s="1" t="s">
        <v>29</v>
      </c>
      <c r="B4" s="1" t="s">
        <v>15</v>
      </c>
    </row>
    <row r="5" spans="1:2">
      <c r="A5" s="1" t="s">
        <v>42</v>
      </c>
      <c r="B5" s="1" t="s">
        <v>15</v>
      </c>
    </row>
    <row r="6" spans="1:2">
      <c r="A6" s="1" t="s">
        <v>47</v>
      </c>
      <c r="B6" s="1" t="s">
        <v>15</v>
      </c>
    </row>
    <row r="7" spans="1:2">
      <c r="A7" s="1" t="s">
        <v>20</v>
      </c>
      <c r="B7" s="1" t="s">
        <v>21</v>
      </c>
    </row>
    <row r="8" spans="1:2">
      <c r="A8" s="1" t="s">
        <v>22</v>
      </c>
      <c r="B8" s="1" t="s">
        <v>21</v>
      </c>
    </row>
    <row r="9" spans="1:2">
      <c r="A9" s="1" t="s">
        <v>23</v>
      </c>
      <c r="B9" s="1" t="s">
        <v>21</v>
      </c>
    </row>
    <row r="10" spans="1:2">
      <c r="A10" s="1" t="s">
        <v>28</v>
      </c>
      <c r="B10" s="1" t="s">
        <v>21</v>
      </c>
    </row>
    <row r="11" spans="1:2">
      <c r="A11" s="1" t="s">
        <v>32</v>
      </c>
      <c r="B11" s="1" t="s">
        <v>21</v>
      </c>
    </row>
    <row r="12" spans="1:2">
      <c r="A12" s="1" t="s">
        <v>35</v>
      </c>
      <c r="B12" s="1" t="s">
        <v>21</v>
      </c>
    </row>
    <row r="13" spans="1:2">
      <c r="A13" s="1" t="s">
        <v>37</v>
      </c>
      <c r="B13" s="1" t="s">
        <v>21</v>
      </c>
    </row>
    <row r="14" spans="1:2">
      <c r="A14" s="1" t="s">
        <v>41</v>
      </c>
      <c r="B14" s="1" t="s">
        <v>21</v>
      </c>
    </row>
    <row r="15" spans="1:2">
      <c r="A15" s="1" t="s">
        <v>46</v>
      </c>
      <c r="B15" s="1" t="s">
        <v>21</v>
      </c>
    </row>
    <row r="16" spans="1:2">
      <c r="A16" s="1" t="s">
        <v>50</v>
      </c>
      <c r="B16" s="1" t="s">
        <v>21</v>
      </c>
    </row>
    <row r="17" spans="1:2">
      <c r="A17" s="1" t="s">
        <v>9</v>
      </c>
      <c r="B17" s="1" t="s">
        <v>76</v>
      </c>
    </row>
    <row r="18" spans="1:2">
      <c r="A18" s="1" t="s">
        <v>10</v>
      </c>
      <c r="B18" s="1" t="s">
        <v>76</v>
      </c>
    </row>
    <row r="19" spans="1:2">
      <c r="A19" s="1" t="s">
        <v>11</v>
      </c>
      <c r="B19" s="1" t="s">
        <v>76</v>
      </c>
    </row>
    <row r="20" spans="1:2">
      <c r="A20" s="1" t="s">
        <v>12</v>
      </c>
      <c r="B20" s="1" t="s">
        <v>76</v>
      </c>
    </row>
    <row r="21" spans="1:2">
      <c r="A21" s="1" t="s">
        <v>13</v>
      </c>
      <c r="B21" s="1" t="s">
        <v>76</v>
      </c>
    </row>
    <row r="22" spans="1:2">
      <c r="A22" s="1" t="s">
        <v>16</v>
      </c>
      <c r="B22" s="1" t="s">
        <v>76</v>
      </c>
    </row>
    <row r="23" spans="1:2">
      <c r="A23" s="1" t="s">
        <v>17</v>
      </c>
      <c r="B23" s="1" t="s">
        <v>76</v>
      </c>
    </row>
    <row r="24" spans="1:2">
      <c r="A24" s="1" t="s">
        <v>18</v>
      </c>
      <c r="B24" s="1" t="s">
        <v>76</v>
      </c>
    </row>
    <row r="25" spans="1:2">
      <c r="A25" s="1" t="s">
        <v>19</v>
      </c>
      <c r="B25" s="1" t="s">
        <v>76</v>
      </c>
    </row>
    <row r="26" spans="1:2">
      <c r="A26" s="1" t="s">
        <v>24</v>
      </c>
      <c r="B26" s="1" t="s">
        <v>76</v>
      </c>
    </row>
    <row r="27" spans="1:2">
      <c r="A27" s="1" t="s">
        <v>25</v>
      </c>
      <c r="B27" s="1" t="s">
        <v>76</v>
      </c>
    </row>
    <row r="28" spans="1:2">
      <c r="A28" s="1" t="s">
        <v>27</v>
      </c>
      <c r="B28" s="1" t="s">
        <v>76</v>
      </c>
    </row>
    <row r="29" spans="1:2">
      <c r="A29" s="1" t="s">
        <v>30</v>
      </c>
      <c r="B29" s="1" t="s">
        <v>76</v>
      </c>
    </row>
    <row r="30" spans="1:2">
      <c r="A30" s="1" t="s">
        <v>31</v>
      </c>
      <c r="B30" s="1" t="s">
        <v>76</v>
      </c>
    </row>
    <row r="31" spans="1:2">
      <c r="A31" s="1" t="s">
        <v>33</v>
      </c>
      <c r="B31" s="1" t="s">
        <v>76</v>
      </c>
    </row>
    <row r="32" spans="1:2">
      <c r="A32" s="1" t="s">
        <v>34</v>
      </c>
      <c r="B32" s="1" t="s">
        <v>76</v>
      </c>
    </row>
    <row r="33" spans="1:2">
      <c r="A33" s="1" t="s">
        <v>36</v>
      </c>
      <c r="B33" s="1" t="s">
        <v>76</v>
      </c>
    </row>
    <row r="34" spans="1:2">
      <c r="A34" s="1" t="s">
        <v>38</v>
      </c>
      <c r="B34" s="1" t="s">
        <v>76</v>
      </c>
    </row>
    <row r="35" spans="1:2">
      <c r="A35" s="1" t="s">
        <v>39</v>
      </c>
      <c r="B35" s="1" t="s">
        <v>76</v>
      </c>
    </row>
    <row r="36" spans="1:2">
      <c r="A36" s="1" t="s">
        <v>40</v>
      </c>
      <c r="B36" s="1" t="s">
        <v>76</v>
      </c>
    </row>
    <row r="37" spans="1:2">
      <c r="A37" s="1" t="s">
        <v>43</v>
      </c>
      <c r="B37" s="1" t="s">
        <v>76</v>
      </c>
    </row>
    <row r="38" spans="1:2">
      <c r="A38" s="1" t="s">
        <v>44</v>
      </c>
      <c r="B38" s="1" t="s">
        <v>76</v>
      </c>
    </row>
    <row r="39" spans="1:2">
      <c r="A39" s="1" t="s">
        <v>45</v>
      </c>
      <c r="B39" s="1" t="s">
        <v>76</v>
      </c>
    </row>
    <row r="40" spans="1:2">
      <c r="A40" s="1" t="s">
        <v>48</v>
      </c>
      <c r="B40" s="1" t="s">
        <v>76</v>
      </c>
    </row>
    <row r="41" spans="1:2">
      <c r="A41" s="1" t="s">
        <v>49</v>
      </c>
      <c r="B41" s="1" t="s">
        <v>76</v>
      </c>
    </row>
    <row r="42" spans="1:2">
      <c r="A42" s="1" t="s">
        <v>51</v>
      </c>
      <c r="B42" s="1" t="s">
        <v>76</v>
      </c>
    </row>
  </sheetData>
  <sortState xmlns:xlrd2="http://schemas.microsoft.com/office/spreadsheetml/2017/richdata2" ref="A1:B42">
    <sortCondition ref="B1:B42"/>
  </sortState>
  <conditionalFormatting sqref="A1:A992">
    <cfRule type="expression" dxfId="0" priority="1">
      <formula>COUNTIF(A:A, A1)&gt;1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A2"/>
  <sheetViews>
    <sheetView topLeftCell="D1" workbookViewId="0"/>
  </sheetViews>
  <sheetFormatPr defaultColWidth="12.6640625" defaultRowHeight="15.75" customHeight="1"/>
  <cols>
    <col min="1" max="3" width="12.6640625" hidden="1"/>
    <col min="4" max="4" width="36.33203125" customWidth="1"/>
    <col min="5" max="5" width="25.88671875" customWidth="1"/>
    <col min="6" max="6" width="15.88671875" customWidth="1"/>
    <col min="7" max="7" width="15" customWidth="1"/>
    <col min="8" max="8" width="36.33203125" hidden="1" customWidth="1"/>
    <col min="9" max="9" width="33.33203125" hidden="1" customWidth="1"/>
    <col min="10" max="10" width="411.21875" hidden="1" customWidth="1"/>
    <col min="11" max="11" width="143.109375" hidden="1" customWidth="1"/>
    <col min="12" max="12" width="43.21875" hidden="1" customWidth="1"/>
    <col min="13" max="13" width="166.88671875" hidden="1" customWidth="1"/>
    <col min="14" max="14" width="190" hidden="1" customWidth="1"/>
    <col min="15" max="15" width="132.88671875" hidden="1" customWidth="1"/>
    <col min="16" max="26" width="19.6640625" hidden="1" customWidth="1"/>
    <col min="27" max="28" width="12.6640625" hidden="1"/>
    <col min="29" max="29" width="28.21875" hidden="1" customWidth="1"/>
    <col min="30" max="30" width="152.21875" hidden="1" customWidth="1"/>
    <col min="31" max="31" width="128.109375" hidden="1" customWidth="1"/>
    <col min="32" max="32" width="144.6640625" hidden="1" customWidth="1"/>
    <col min="33" max="33" width="35" hidden="1" customWidth="1"/>
    <col min="34" max="37" width="12.6640625" hidden="1"/>
    <col min="38" max="38" width="19.6640625" hidden="1" customWidth="1"/>
    <col min="40" max="40" width="19.6640625" customWidth="1"/>
    <col min="41" max="41" width="39.109375" customWidth="1"/>
    <col min="42" max="42" width="19.6640625" customWidth="1"/>
    <col min="44" max="52" width="12.6640625" hidden="1"/>
  </cols>
  <sheetData>
    <row r="1" spans="1:53">
      <c r="A1" s="3" t="s">
        <v>0</v>
      </c>
      <c r="B1" s="3" t="s">
        <v>1</v>
      </c>
      <c r="C1" s="3" t="s">
        <v>2</v>
      </c>
      <c r="D1" s="3" t="s">
        <v>3</v>
      </c>
      <c r="E1" s="3" t="s">
        <v>4</v>
      </c>
      <c r="F1" s="3" t="s">
        <v>5</v>
      </c>
      <c r="G1" s="3" t="s">
        <v>6</v>
      </c>
      <c r="H1" s="3" t="s">
        <v>52</v>
      </c>
      <c r="I1" s="3" t="s">
        <v>53</v>
      </c>
      <c r="J1" s="3" t="s">
        <v>54</v>
      </c>
      <c r="K1" s="3" t="s">
        <v>55</v>
      </c>
      <c r="L1" s="3" t="s">
        <v>56</v>
      </c>
      <c r="M1" s="3" t="s">
        <v>57</v>
      </c>
      <c r="N1" s="3" t="s">
        <v>58</v>
      </c>
      <c r="O1" s="3" t="s">
        <v>59</v>
      </c>
      <c r="P1" s="3" t="s">
        <v>60</v>
      </c>
      <c r="Q1" s="3" t="s">
        <v>60</v>
      </c>
      <c r="R1" s="3" t="s">
        <v>60</v>
      </c>
      <c r="S1" s="3" t="s">
        <v>60</v>
      </c>
      <c r="T1" s="3" t="s">
        <v>60</v>
      </c>
      <c r="U1" s="3" t="s">
        <v>60</v>
      </c>
      <c r="V1" s="3" t="s">
        <v>60</v>
      </c>
      <c r="W1" s="3" t="s">
        <v>60</v>
      </c>
      <c r="X1" s="3" t="s">
        <v>60</v>
      </c>
      <c r="Y1" s="3" t="s">
        <v>60</v>
      </c>
      <c r="Z1" s="3" t="s">
        <v>60</v>
      </c>
      <c r="AA1" s="3" t="s">
        <v>60</v>
      </c>
      <c r="AB1" s="3" t="s">
        <v>60</v>
      </c>
      <c r="AC1" s="3" t="s">
        <v>61</v>
      </c>
      <c r="AD1" s="3" t="s">
        <v>62</v>
      </c>
      <c r="AE1" s="3" t="s">
        <v>63</v>
      </c>
      <c r="AF1" s="3" t="s">
        <v>64</v>
      </c>
      <c r="AG1" s="3" t="s">
        <v>65</v>
      </c>
      <c r="AH1" s="3" t="s">
        <v>66</v>
      </c>
      <c r="AI1" s="3" t="s">
        <v>67</v>
      </c>
      <c r="AJ1" s="3" t="s">
        <v>68</v>
      </c>
      <c r="AK1" s="3" t="s">
        <v>69</v>
      </c>
      <c r="AL1" s="3" t="s">
        <v>70</v>
      </c>
      <c r="AM1" s="3" t="s">
        <v>71</v>
      </c>
      <c r="AN1" s="3" t="s">
        <v>72</v>
      </c>
      <c r="AO1" s="3" t="s">
        <v>73</v>
      </c>
      <c r="AP1" s="3" t="s">
        <v>74</v>
      </c>
      <c r="AQ1" s="3" t="s">
        <v>75</v>
      </c>
      <c r="AR1" s="3" t="s">
        <v>60</v>
      </c>
      <c r="AS1" s="3" t="s">
        <v>60</v>
      </c>
      <c r="AT1" s="3" t="s">
        <v>60</v>
      </c>
      <c r="AU1" s="3" t="s">
        <v>60</v>
      </c>
      <c r="AV1" s="3" t="s">
        <v>60</v>
      </c>
      <c r="AW1" s="3" t="s">
        <v>60</v>
      </c>
      <c r="AX1" s="3" t="s">
        <v>60</v>
      </c>
      <c r="AY1" s="3" t="s">
        <v>60</v>
      </c>
      <c r="AZ1" s="3" t="s">
        <v>7</v>
      </c>
      <c r="BA1" s="3" t="s">
        <v>8</v>
      </c>
    </row>
    <row r="2" spans="1:53">
      <c r="A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A2"/>
  <sheetViews>
    <sheetView topLeftCell="D1" workbookViewId="0"/>
  </sheetViews>
  <sheetFormatPr defaultColWidth="12.6640625" defaultRowHeight="15.75" customHeight="1"/>
  <cols>
    <col min="1" max="3" width="12.6640625" hidden="1"/>
    <col min="8" max="32" width="12.6640625" hidden="1"/>
    <col min="39" max="52" width="12.6640625" hidden="1"/>
  </cols>
  <sheetData>
    <row r="1" spans="1:53">
      <c r="A1" s="3" t="s">
        <v>0</v>
      </c>
      <c r="B1" s="3" t="s">
        <v>1</v>
      </c>
      <c r="C1" s="3" t="s">
        <v>2</v>
      </c>
      <c r="D1" s="3" t="s">
        <v>3</v>
      </c>
      <c r="E1" s="3" t="s">
        <v>4</v>
      </c>
      <c r="F1" s="3" t="s">
        <v>5</v>
      </c>
      <c r="G1" s="3" t="s">
        <v>6</v>
      </c>
      <c r="H1" s="3" t="s">
        <v>52</v>
      </c>
      <c r="I1" s="3" t="s">
        <v>53</v>
      </c>
      <c r="J1" s="3" t="s">
        <v>54</v>
      </c>
      <c r="K1" s="3" t="s">
        <v>55</v>
      </c>
      <c r="L1" s="3" t="s">
        <v>56</v>
      </c>
      <c r="M1" s="3" t="s">
        <v>57</v>
      </c>
      <c r="N1" s="3" t="s">
        <v>58</v>
      </c>
      <c r="O1" s="3" t="s">
        <v>59</v>
      </c>
      <c r="P1" s="3" t="s">
        <v>60</v>
      </c>
      <c r="Q1" s="3" t="s">
        <v>60</v>
      </c>
      <c r="R1" s="3" t="s">
        <v>60</v>
      </c>
      <c r="S1" s="3" t="s">
        <v>60</v>
      </c>
      <c r="T1" s="3" t="s">
        <v>60</v>
      </c>
      <c r="U1" s="3" t="s">
        <v>60</v>
      </c>
      <c r="V1" s="3" t="s">
        <v>60</v>
      </c>
      <c r="W1" s="3" t="s">
        <v>60</v>
      </c>
      <c r="X1" s="3" t="s">
        <v>60</v>
      </c>
      <c r="Y1" s="3" t="s">
        <v>60</v>
      </c>
      <c r="Z1" s="3" t="s">
        <v>60</v>
      </c>
      <c r="AA1" s="3" t="s">
        <v>60</v>
      </c>
      <c r="AB1" s="3" t="s">
        <v>60</v>
      </c>
      <c r="AC1" s="3" t="s">
        <v>61</v>
      </c>
      <c r="AD1" s="3" t="s">
        <v>62</v>
      </c>
      <c r="AE1" s="3" t="s">
        <v>63</v>
      </c>
      <c r="AF1" s="3" t="s">
        <v>64</v>
      </c>
      <c r="AG1" s="3" t="s">
        <v>65</v>
      </c>
      <c r="AH1" s="3" t="s">
        <v>66</v>
      </c>
      <c r="AI1" s="3" t="s">
        <v>67</v>
      </c>
      <c r="AJ1" s="3" t="s">
        <v>68</v>
      </c>
      <c r="AK1" s="3" t="s">
        <v>69</v>
      </c>
      <c r="AL1" s="3" t="s">
        <v>70</v>
      </c>
      <c r="AM1" s="3" t="s">
        <v>71</v>
      </c>
      <c r="AN1" s="3" t="s">
        <v>72</v>
      </c>
      <c r="AO1" s="3" t="s">
        <v>73</v>
      </c>
      <c r="AP1" s="3" t="s">
        <v>74</v>
      </c>
      <c r="AQ1" s="3" t="s">
        <v>75</v>
      </c>
      <c r="AR1" s="3" t="s">
        <v>60</v>
      </c>
      <c r="AS1" s="3" t="s">
        <v>60</v>
      </c>
      <c r="AT1" s="3" t="s">
        <v>60</v>
      </c>
      <c r="AU1" s="3" t="s">
        <v>60</v>
      </c>
      <c r="AV1" s="3" t="s">
        <v>60</v>
      </c>
      <c r="AW1" s="3" t="s">
        <v>60</v>
      </c>
      <c r="AX1" s="3" t="s">
        <v>60</v>
      </c>
      <c r="AY1" s="3" t="s">
        <v>60</v>
      </c>
      <c r="AZ1" s="3" t="s">
        <v>7</v>
      </c>
      <c r="BA1" s="3" t="s">
        <v>8</v>
      </c>
    </row>
    <row r="2" spans="1:53">
      <c r="A2"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A4"/>
  <sheetViews>
    <sheetView topLeftCell="D1" workbookViewId="0"/>
  </sheetViews>
  <sheetFormatPr defaultColWidth="12.6640625" defaultRowHeight="15.75" customHeight="1"/>
  <cols>
    <col min="1" max="3" width="12.6640625" hidden="1"/>
    <col min="8" max="28" width="12.6640625" hidden="1"/>
    <col min="29" max="29" width="28.21875" customWidth="1"/>
    <col min="30" max="30" width="152.21875" customWidth="1"/>
    <col min="31" max="31" width="128.109375" customWidth="1"/>
    <col min="32" max="32" width="144.6640625" customWidth="1"/>
    <col min="33" max="52" width="12.6640625" hidden="1"/>
  </cols>
  <sheetData>
    <row r="1" spans="1:53">
      <c r="A1" s="3" t="s">
        <v>0</v>
      </c>
      <c r="B1" s="3" t="s">
        <v>1</v>
      </c>
      <c r="C1" s="3" t="s">
        <v>2</v>
      </c>
      <c r="D1" s="3" t="s">
        <v>3</v>
      </c>
      <c r="E1" s="3" t="s">
        <v>4</v>
      </c>
      <c r="F1" s="3" t="s">
        <v>5</v>
      </c>
      <c r="G1" s="3" t="s">
        <v>6</v>
      </c>
      <c r="H1" s="3" t="s">
        <v>60</v>
      </c>
      <c r="I1" s="3" t="s">
        <v>60</v>
      </c>
      <c r="J1" s="3" t="s">
        <v>60</v>
      </c>
      <c r="K1" s="3" t="s">
        <v>60</v>
      </c>
      <c r="L1" s="3" t="s">
        <v>60</v>
      </c>
      <c r="M1" s="3" t="s">
        <v>60</v>
      </c>
      <c r="N1" s="3" t="s">
        <v>60</v>
      </c>
      <c r="O1" s="3" t="s">
        <v>60</v>
      </c>
      <c r="P1" s="3" t="s">
        <v>60</v>
      </c>
      <c r="Q1" s="3" t="s">
        <v>60</v>
      </c>
      <c r="R1" s="3" t="s">
        <v>60</v>
      </c>
      <c r="S1" s="3" t="s">
        <v>60</v>
      </c>
      <c r="T1" s="3" t="s">
        <v>60</v>
      </c>
      <c r="U1" s="3" t="s">
        <v>60</v>
      </c>
      <c r="V1" s="3" t="s">
        <v>60</v>
      </c>
      <c r="W1" s="3" t="s">
        <v>60</v>
      </c>
      <c r="X1" s="3" t="s">
        <v>60</v>
      </c>
      <c r="Y1" s="3" t="s">
        <v>60</v>
      </c>
      <c r="Z1" s="3" t="s">
        <v>60</v>
      </c>
      <c r="AA1" s="3" t="s">
        <v>60</v>
      </c>
      <c r="AB1" s="3" t="s">
        <v>60</v>
      </c>
      <c r="AC1" s="3" t="s">
        <v>60</v>
      </c>
      <c r="AD1" s="3" t="s">
        <v>60</v>
      </c>
      <c r="AE1" s="3" t="s">
        <v>60</v>
      </c>
      <c r="AF1" s="3" t="s">
        <v>60</v>
      </c>
      <c r="AG1" s="3" t="s">
        <v>60</v>
      </c>
      <c r="AH1" s="3" t="s">
        <v>60</v>
      </c>
      <c r="AI1" s="3" t="s">
        <v>60</v>
      </c>
      <c r="AJ1" s="3" t="s">
        <v>60</v>
      </c>
      <c r="AK1" s="3" t="s">
        <v>60</v>
      </c>
      <c r="AL1" s="3" t="s">
        <v>60</v>
      </c>
      <c r="AM1" s="3" t="s">
        <v>60</v>
      </c>
      <c r="AN1" s="3" t="s">
        <v>60</v>
      </c>
      <c r="AO1" s="3" t="s">
        <v>60</v>
      </c>
      <c r="AP1" s="3" t="s">
        <v>60</v>
      </c>
      <c r="AQ1" s="3" t="s">
        <v>60</v>
      </c>
      <c r="AR1" s="3" t="s">
        <v>60</v>
      </c>
      <c r="AS1" s="3" t="s">
        <v>60</v>
      </c>
      <c r="AT1" s="3" t="s">
        <v>60</v>
      </c>
      <c r="AU1" s="3" t="s">
        <v>60</v>
      </c>
      <c r="AV1" s="3" t="s">
        <v>60</v>
      </c>
      <c r="AW1" s="3" t="s">
        <v>60</v>
      </c>
      <c r="AX1" s="3" t="s">
        <v>60</v>
      </c>
      <c r="AY1" s="3" t="s">
        <v>60</v>
      </c>
      <c r="AZ1" s="3" t="s">
        <v>7</v>
      </c>
      <c r="BA1" s="3" t="s">
        <v>8</v>
      </c>
    </row>
    <row r="2" spans="1:53">
      <c r="A2" s="1" t="str">
        <f ca="1">IFERROR(__xludf.DUMMYFUNCTION("FILTER(Sheet1!1:992, Sheet1!F:F = ""Network Security"", Sheet1!G:G = ""Beginner"")"),"6Ex2DJ")</f>
        <v>6Ex2DJ</v>
      </c>
      <c r="B2" s="1" t="str">
        <f ca="1">IFERROR(__xludf.DUMMYFUNCTION("""COMPUTED_VALUE"""),"pvR8MJ")</f>
        <v>pvR8MJ</v>
      </c>
      <c r="C2" s="2">
        <f ca="1">IFERROR(__xludf.DUMMYFUNCTION("""COMPUTED_VALUE"""),45625.9423032407)</f>
        <v>45625.942303240699</v>
      </c>
      <c r="D2" s="1" t="str">
        <f ca="1">IFERROR(__xludf.DUMMYFUNCTION("""COMPUTED_VALUE"""),"Zeiad Eldiasty ")</f>
        <v xml:space="preserve">Zeiad Eldiasty </v>
      </c>
      <c r="E2" s="1" t="str">
        <f ca="1">IFERROR(__xludf.DUMMYFUNCTION("""COMPUTED_VALUE"""),"zm78429@gmail.com")</f>
        <v>zm78429@gmail.com</v>
      </c>
      <c r="F2" s="1" t="str">
        <f ca="1">IFERROR(__xludf.DUMMYFUNCTION("""COMPUTED_VALUE"""),"Network Security")</f>
        <v>Network Security</v>
      </c>
      <c r="G2" s="1" t="str">
        <f ca="1">IFERROR(__xludf.DUMMYFUNCTION("""COMPUTED_VALUE"""),"Beginner")</f>
        <v>Beginner</v>
      </c>
      <c r="H2" s="1"/>
      <c r="I2" s="1"/>
      <c r="J2" s="1"/>
      <c r="K2" s="1"/>
      <c r="L2" s="1"/>
      <c r="M2" s="1"/>
      <c r="N2" s="1"/>
      <c r="O2" s="1"/>
      <c r="P2" s="1"/>
      <c r="Q2" s="1"/>
      <c r="R2" s="1"/>
      <c r="S2" s="1"/>
      <c r="T2" s="1"/>
      <c r="U2" s="1"/>
      <c r="V2" s="1"/>
      <c r="W2" s="1"/>
      <c r="X2" s="1"/>
      <c r="Y2" s="1"/>
      <c r="Z2" s="1"/>
      <c r="AA2" s="1"/>
      <c r="AB2" s="1"/>
      <c r="AC2" s="1" t="str">
        <f ca="1">IFERROR(__xludf.DUMMYFUNCTION("""COMPUTED_VALUE"""),"
Computers (laptops/desktops)
Smartphones
Printers
")</f>
        <v xml:space="preserve">
Computers (laptops/desktops)
Smartphones
Printers
</v>
      </c>
      <c r="AD2" s="1" t="str">
        <f ca="1">IFERROR(__xludf.DUMMYFUNCTION("""COMPUTED_VALUE"""),"
The physical address is the unique identifier for a device's network interface card (NIC), also known as the MAC (Media Access Control) address. It operates at the data link layer (Layer 2) of the OSI model.
")</f>
        <v xml:space="preserve">
The physical address is the unique identifier for a device's network interface card (NIC), also known as the MAC (Media Access Control) address. It operates at the data link layer (Layer 2) of the OSI model.
</v>
      </c>
      <c r="AE2" s="1" t="str">
        <f ca="1">IFERROR(__xludf.DUMMYFUNCTION("""COMPUTED_VALUE"""),"
The logical address is the IP (Internet Protocol) address assigned to a device, which identifies it within a network. It operates at the network layer (Layer 3) of the OSI model.
")</f>
        <v xml:space="preserve">
The logical address is the IP (Internet Protocol) address assigned to a device, which identifies it within a network. It operates at the network layer (Layer 3) of the OSI model.
</v>
      </c>
      <c r="AF2" s="1" t="str">
        <f ca="1">IFERROR(__xludf.DUMMYFUNCTION("""COMPUTED_VALUE"""),"
LAN (Local Area Network): A network that connects devices within a small geographical area, such as an office or home.
WAN (Wide Area Network): A network that spans large geographical areas, such as connecting multiple cities or countries (e.g., the In"&amp;"ternet).
")</f>
        <v xml:space="preserve">
LAN (Local Area Network): A network that connects devices within a small geographical area, such as an office or home.
WAN (Wide Area Network): A network that spans large geographical areas, such as connecting multiple cities or countries (e.g., the Internet).
</v>
      </c>
      <c r="AG2" s="1"/>
      <c r="AH2" s="1"/>
      <c r="AI2" s="1"/>
      <c r="AJ2" s="1"/>
      <c r="AK2" s="1"/>
      <c r="AL2" s="1"/>
      <c r="AM2" s="1"/>
      <c r="AN2" s="1"/>
      <c r="AO2" s="1"/>
      <c r="AP2" s="1"/>
      <c r="AQ2" s="1"/>
      <c r="AR2" s="1"/>
      <c r="AS2" s="1"/>
      <c r="AT2" s="1"/>
      <c r="AU2" s="1"/>
      <c r="AV2" s="1"/>
      <c r="AW2" s="1"/>
      <c r="AX2" s="1"/>
      <c r="AY2" s="1"/>
      <c r="AZ2" s="1"/>
      <c r="BA2" s="1"/>
    </row>
    <row r="3" spans="1:53">
      <c r="A3" s="1" t="str">
        <f ca="1">IFERROR(__xludf.DUMMYFUNCTION("""COMPUTED_VALUE"""),"dePl1d")</f>
        <v>dePl1d</v>
      </c>
      <c r="B3" s="1" t="str">
        <f ca="1">IFERROR(__xludf.DUMMYFUNCTION("""COMPUTED_VALUE"""),"MM6ed8")</f>
        <v>MM6ed8</v>
      </c>
      <c r="C3" s="2">
        <f ca="1">IFERROR(__xludf.DUMMYFUNCTION("""COMPUTED_VALUE"""),45626.0029398148)</f>
        <v>45626.002939814804</v>
      </c>
      <c r="D3" s="1" t="str">
        <f ca="1">IFERROR(__xludf.DUMMYFUNCTION("""COMPUTED_VALUE"""),"omar ashraf ")</f>
        <v xml:space="preserve">omar ashraf </v>
      </c>
      <c r="E3" s="1" t="str">
        <f ca="1">IFERROR(__xludf.DUMMYFUNCTION("""COMPUTED_VALUE"""),"1omarasharf@gmail.com")</f>
        <v>1omarasharf@gmail.com</v>
      </c>
      <c r="F3" s="1" t="str">
        <f ca="1">IFERROR(__xludf.DUMMYFUNCTION("""COMPUTED_VALUE"""),"Network Security")</f>
        <v>Network Security</v>
      </c>
      <c r="G3" s="1" t="str">
        <f ca="1">IFERROR(__xludf.DUMMYFUNCTION("""COMPUTED_VALUE"""),"Beginner")</f>
        <v>Beginner</v>
      </c>
      <c r="H3" s="1"/>
      <c r="I3" s="1"/>
      <c r="J3" s="1"/>
      <c r="K3" s="1"/>
      <c r="L3" s="1"/>
      <c r="M3" s="1"/>
      <c r="N3" s="1"/>
      <c r="O3" s="1"/>
      <c r="P3" s="1"/>
      <c r="Q3" s="1"/>
      <c r="R3" s="1"/>
      <c r="S3" s="1"/>
      <c r="T3" s="1"/>
      <c r="U3" s="1"/>
      <c r="V3" s="1"/>
      <c r="W3" s="1"/>
      <c r="X3" s="1"/>
      <c r="Y3" s="1"/>
      <c r="Z3" s="1"/>
      <c r="AA3" s="1"/>
      <c r="AB3" s="1"/>
      <c r="AC3" s="1" t="str">
        <f ca="1">IFERROR(__xludf.DUMMYFUNCTION("""COMPUTED_VALUE"""),"smartphone, tablets and loT devices ")</f>
        <v xml:space="preserve">smartphone, tablets and loT devices </v>
      </c>
      <c r="AD3" s="1" t="str">
        <f ca="1">IFERROR(__xludf.DUMMYFUNCTION("""COMPUTED_VALUE"""),"physical addresses are fundamental for the operation of computer systems, enabling them to function efficiently by managing memory resources directly.")</f>
        <v>physical addresses are fundamental for the operation of computer systems, enabling them to function efficiently by managing memory resources directly.</v>
      </c>
      <c r="AE3" s="1" t="str">
        <f ca="1">IFERROR(__xludf.DUMMYFUNCTION("""COMPUTED_VALUE"""),"logical addresses are crucial for modern computing, enabling efficient memory management, process isolation, and the abstraction of hardware complexities from software.")</f>
        <v>logical addresses are crucial for modern computing, enabling efficient memory management, process isolation, and the abstraction of hardware complexities from software.</v>
      </c>
      <c r="AF3" s="1" t="str">
        <f ca="1">IFERROR(__xludf.DUMMYFUNCTION("""COMPUTED_VALUE"""),"LANs are designed for local connectivity with high speeds and lower costs, while WANs facilitate long-distance communication, connecting multiple networks with varying speeds and higher costs.")</f>
        <v>LANs are designed for local connectivity with high speeds and lower costs, while WANs facilitate long-distance communication, connecting multiple networks with varying speeds and higher costs.</v>
      </c>
      <c r="AG3" s="1"/>
      <c r="AH3" s="1"/>
      <c r="AI3" s="1"/>
      <c r="AJ3" s="1"/>
      <c r="AK3" s="1"/>
      <c r="AL3" s="1"/>
      <c r="AM3" s="1"/>
      <c r="AN3" s="1"/>
      <c r="AO3" s="1"/>
      <c r="AP3" s="1"/>
      <c r="AQ3" s="1"/>
      <c r="AR3" s="1"/>
      <c r="AS3" s="1"/>
      <c r="AT3" s="1"/>
      <c r="AU3" s="1"/>
      <c r="AV3" s="1"/>
      <c r="AW3" s="1"/>
      <c r="AX3" s="1"/>
      <c r="AY3" s="1"/>
      <c r="AZ3" s="1"/>
      <c r="BA3" s="1"/>
    </row>
    <row r="4" spans="1:53">
      <c r="A4" s="1" t="str">
        <f ca="1">IFERROR(__xludf.DUMMYFUNCTION("""COMPUTED_VALUE"""),"kB5XBj")</f>
        <v>kB5XBj</v>
      </c>
      <c r="B4" s="1" t="str">
        <f ca="1">IFERROR(__xludf.DUMMYFUNCTION("""COMPUTED_VALUE"""),"LkaR6G")</f>
        <v>LkaR6G</v>
      </c>
      <c r="C4" s="2">
        <f ca="1">IFERROR(__xludf.DUMMYFUNCTION("""COMPUTED_VALUE"""),45626.6650231481)</f>
        <v>45626.665023148104</v>
      </c>
      <c r="D4" s="1" t="str">
        <f ca="1">IFERROR(__xludf.DUMMYFUNCTION("""COMPUTED_VALUE"""),"Aya Ehab Mohamed ")</f>
        <v xml:space="preserve">Aya Ehab Mohamed </v>
      </c>
      <c r="E4" s="1" t="str">
        <f ca="1">IFERROR(__xludf.DUMMYFUNCTION("""COMPUTED_VALUE"""),"ayae70350@gmail.com")</f>
        <v>ayae70350@gmail.com</v>
      </c>
      <c r="F4" s="1" t="str">
        <f ca="1">IFERROR(__xludf.DUMMYFUNCTION("""COMPUTED_VALUE"""),"Network Security")</f>
        <v>Network Security</v>
      </c>
      <c r="G4" s="1" t="str">
        <f ca="1">IFERROR(__xludf.DUMMYFUNCTION("""COMPUTED_VALUE"""),"Beginner")</f>
        <v>Beginner</v>
      </c>
      <c r="H4" s="1"/>
      <c r="I4" s="1"/>
      <c r="J4" s="1"/>
      <c r="K4" s="1"/>
      <c r="L4" s="1"/>
      <c r="M4" s="1"/>
      <c r="N4" s="1"/>
      <c r="O4" s="1"/>
      <c r="P4" s="1"/>
      <c r="Q4" s="1"/>
      <c r="R4" s="1"/>
      <c r="S4" s="1"/>
      <c r="T4" s="1"/>
      <c r="U4" s="1"/>
      <c r="V4" s="1"/>
      <c r="W4" s="1"/>
      <c r="X4" s="1"/>
      <c r="Y4" s="1"/>
      <c r="Z4" s="1"/>
      <c r="AA4" s="1"/>
      <c r="AB4" s="1"/>
      <c r="AC4" s="1" t="str">
        <f ca="1">IFERROR(__xludf.DUMMYFUNCTION("""COMPUTED_VALUE"""),"الهواتف الذكيه 
الطابعه 
اجهزه الكومبيوتر ")</f>
        <v xml:space="preserve">الهواتف الذكيه 
الطابعه 
اجهزه الكومبيوتر </v>
      </c>
      <c r="AD4" s="1" t="str">
        <f ca="1">IFERROR(__xludf.DUMMYFUNCTION("""COMPUTED_VALUE"""),"العنوان الفيزيائي دا زي رقم الهويه الخاص بكل جهاز كل جهار ليه رقم خاص بيه مش موجود ف جهاز تاني بنفس الرقم ده اسمه MAC address  الرقم  اللي بيخلي الاجهزه تعرف علي بعضها لما تكون متواصله بالشبكه")</f>
        <v>العنوان الفيزيائي دا زي رقم الهويه الخاص بكل جهاز كل جهار ليه رقم خاص بيه مش موجود ف جهاز تاني بنفس الرقم ده اسمه MAC address  الرقم  اللي بيخلي الاجهزه تعرف علي بعضها لما تكون متواصله بالشبكه</v>
      </c>
      <c r="AE4" s="1" t="str">
        <f ca="1">IFERROR(__xludf.DUMMYFUNCTION("""COMPUTED_VALUE"""),"العنوان المنطقي زي البريد يعني لو عايز ارسل حاجه لجهاز تاني لازم يكون فيه عنوان خاص بالجهاز. دا عشان اقدر ابعت البيانات  هذا العنوان هوا IP address دا بيساعد الاجهزه علي التواصل عبر الانترنت ")</f>
        <v xml:space="preserve">العنوان المنطقي زي البريد يعني لو عايز ارسل حاجه لجهاز تاني لازم يكون فيه عنوان خاص بالجهاز. دا عشان اقدر ابعت البيانات  هذا العنوان هوا IP address دا بيساعد الاجهزه علي التواصل عبر الانترنت </v>
      </c>
      <c r="AF4" s="1" t="str">
        <f ca="1">IFERROR(__xludf.DUMMYFUNCTION("""COMPUTED_VALUE"""),"LAN دي شبكه صغيره ف مكان واحد زي البيت أو المكتب 
WAN دي شبكه كبيره جدا بتربط اماكن بعيده عن بعض زي الانترنت ")</f>
        <v xml:space="preserve">LAN دي شبكه صغيره ف مكان واحد زي البيت أو المكتب 
WAN دي شبكه كبيره جدا بتربط اماكن بعيده عن بعض زي الانترنت </v>
      </c>
      <c r="AG4" s="1"/>
      <c r="AH4" s="1"/>
      <c r="AI4" s="1"/>
      <c r="AJ4" s="1"/>
      <c r="AK4" s="1"/>
      <c r="AL4" s="1"/>
      <c r="AM4" s="1"/>
      <c r="AN4" s="1"/>
      <c r="AO4" s="1"/>
      <c r="AP4" s="1"/>
      <c r="AQ4" s="1"/>
      <c r="AR4" s="1"/>
      <c r="AS4" s="1"/>
      <c r="AT4" s="1"/>
      <c r="AU4" s="1"/>
      <c r="AV4" s="1"/>
      <c r="AW4" s="1"/>
      <c r="AX4" s="1"/>
      <c r="AY4" s="1"/>
      <c r="AZ4" s="1"/>
      <c r="BA4"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A7"/>
  <sheetViews>
    <sheetView topLeftCell="D1" workbookViewId="0"/>
  </sheetViews>
  <sheetFormatPr defaultColWidth="12.6640625" defaultRowHeight="15.75" customHeight="1"/>
  <cols>
    <col min="1" max="3" width="12.6640625" hidden="1"/>
    <col min="4" max="4" width="36.33203125" customWidth="1"/>
    <col min="5" max="5" width="25.88671875" customWidth="1"/>
    <col min="6" max="6" width="16.77734375" customWidth="1"/>
    <col min="7" max="7" width="16" customWidth="1"/>
    <col min="8" max="8" width="39.21875" customWidth="1"/>
    <col min="9" max="9" width="36.109375" customWidth="1"/>
    <col min="10" max="10" width="411.21875" customWidth="1"/>
    <col min="11" max="11" width="143.109375" customWidth="1"/>
    <col min="12" max="12" width="43.21875" customWidth="1"/>
    <col min="13" max="13" width="166.88671875" customWidth="1"/>
    <col min="14" max="14" width="190" customWidth="1"/>
    <col min="15" max="15" width="132.88671875" customWidth="1"/>
    <col min="16" max="24" width="19.6640625" hidden="1" customWidth="1"/>
    <col min="25" max="52" width="12.6640625" hidden="1"/>
  </cols>
  <sheetData>
    <row r="1" spans="1:53">
      <c r="A1" s="3" t="s">
        <v>0</v>
      </c>
      <c r="B1" s="3" t="s">
        <v>1</v>
      </c>
      <c r="C1" s="3" t="s">
        <v>2</v>
      </c>
      <c r="D1" s="3" t="s">
        <v>3</v>
      </c>
      <c r="E1" s="3" t="s">
        <v>4</v>
      </c>
      <c r="F1" s="3" t="s">
        <v>5</v>
      </c>
      <c r="G1" s="3" t="s">
        <v>6</v>
      </c>
      <c r="H1" s="3" t="s">
        <v>52</v>
      </c>
      <c r="I1" s="3" t="s">
        <v>53</v>
      </c>
      <c r="J1" s="3" t="s">
        <v>54</v>
      </c>
      <c r="K1" s="3" t="s">
        <v>55</v>
      </c>
      <c r="L1" s="3" t="s">
        <v>56</v>
      </c>
      <c r="M1" s="3" t="s">
        <v>57</v>
      </c>
      <c r="N1" s="3" t="s">
        <v>58</v>
      </c>
      <c r="O1" s="3" t="s">
        <v>59</v>
      </c>
      <c r="P1" s="3" t="s">
        <v>60</v>
      </c>
      <c r="Q1" s="3" t="s">
        <v>60</v>
      </c>
      <c r="R1" s="3" t="s">
        <v>60</v>
      </c>
      <c r="S1" s="3" t="s">
        <v>60</v>
      </c>
      <c r="T1" s="3" t="s">
        <v>60</v>
      </c>
      <c r="U1" s="3" t="s">
        <v>60</v>
      </c>
      <c r="V1" s="3" t="s">
        <v>60</v>
      </c>
      <c r="W1" s="3" t="s">
        <v>60</v>
      </c>
      <c r="X1" s="3" t="s">
        <v>60</v>
      </c>
      <c r="Y1" s="3" t="s">
        <v>60</v>
      </c>
      <c r="Z1" s="3" t="s">
        <v>60</v>
      </c>
      <c r="AA1" s="3" t="s">
        <v>60</v>
      </c>
      <c r="AB1" s="3" t="s">
        <v>60</v>
      </c>
      <c r="AC1" s="3" t="s">
        <v>61</v>
      </c>
      <c r="AD1" s="3" t="s">
        <v>62</v>
      </c>
      <c r="AE1" s="3" t="s">
        <v>63</v>
      </c>
      <c r="AF1" s="3" t="s">
        <v>64</v>
      </c>
      <c r="AG1" s="3" t="s">
        <v>65</v>
      </c>
      <c r="AH1" s="3" t="s">
        <v>66</v>
      </c>
      <c r="AI1" s="3" t="s">
        <v>67</v>
      </c>
      <c r="AJ1" s="3" t="s">
        <v>68</v>
      </c>
      <c r="AK1" s="3" t="s">
        <v>69</v>
      </c>
      <c r="AL1" s="3" t="s">
        <v>70</v>
      </c>
      <c r="AM1" s="3" t="s">
        <v>71</v>
      </c>
      <c r="AN1" s="3" t="s">
        <v>72</v>
      </c>
      <c r="AO1" s="3" t="s">
        <v>73</v>
      </c>
      <c r="AP1" s="3" t="s">
        <v>74</v>
      </c>
      <c r="AQ1" s="3" t="s">
        <v>75</v>
      </c>
      <c r="AR1" s="3" t="s">
        <v>60</v>
      </c>
      <c r="AS1" s="3" t="s">
        <v>60</v>
      </c>
      <c r="AT1" s="3" t="s">
        <v>60</v>
      </c>
      <c r="AU1" s="3" t="s">
        <v>60</v>
      </c>
      <c r="AV1" s="3" t="s">
        <v>60</v>
      </c>
      <c r="AW1" s="3" t="s">
        <v>60</v>
      </c>
      <c r="AX1" s="3" t="s">
        <v>60</v>
      </c>
      <c r="AY1" s="3" t="s">
        <v>60</v>
      </c>
      <c r="AZ1" s="3" t="s">
        <v>7</v>
      </c>
      <c r="BA1" s="3" t="s">
        <v>8</v>
      </c>
    </row>
    <row r="2" spans="1:53">
      <c r="A2" s="1" t="str">
        <f ca="1">IFERROR(__xludf.DUMMYFUNCTION("FILTER(Sheet1!1:992, Sheet1!F:F = ""Network Security"", Sheet1!G:G = ""Entry"")"),"VO80RE")</f>
        <v>VO80RE</v>
      </c>
      <c r="B2" s="1" t="str">
        <f ca="1">IFERROR(__xludf.DUMMYFUNCTION("""COMPUTED_VALUE"""),"4zAgbk")</f>
        <v>4zAgbk</v>
      </c>
      <c r="C2" s="2">
        <f ca="1">IFERROR(__xludf.DUMMYFUNCTION("""COMPUTED_VALUE"""),45625.965474537)</f>
        <v>45625.965474536999</v>
      </c>
      <c r="D2" s="1" t="str">
        <f ca="1">IFERROR(__xludf.DUMMYFUNCTION("""COMPUTED_VALUE"""),"Kareem Mohamed Maher")</f>
        <v>Kareem Mohamed Maher</v>
      </c>
      <c r="E2" s="1" t="str">
        <f ca="1">IFERROR(__xludf.DUMMYFUNCTION("""COMPUTED_VALUE"""),"lolerforyears.social@gmail.com")</f>
        <v>lolerforyears.social@gmail.com</v>
      </c>
      <c r="F2" s="1" t="str">
        <f ca="1">IFERROR(__xludf.DUMMYFUNCTION("""COMPUTED_VALUE"""),"Network Security")</f>
        <v>Network Security</v>
      </c>
      <c r="G2" s="1" t="str">
        <f ca="1">IFERROR(__xludf.DUMMYFUNCTION("""COMPUTED_VALUE"""),"Entry")</f>
        <v>Entry</v>
      </c>
      <c r="H2" s="1" t="str">
        <f ca="1">IFERROR(__xludf.DUMMYFUNCTION("""COMPUTED_VALUE"""),"touch file.txt")</f>
        <v>touch file.txt</v>
      </c>
      <c r="I2" s="1" t="str">
        <f ca="1">IFERROR(__xludf.DUMMYFUNCTION("""COMPUTED_VALUE"""),"mkdir folder1")</f>
        <v>mkdir folder1</v>
      </c>
      <c r="J2" s="1" t="str">
        <f ca="1">IFERROR(__xludf.DUMMYFUNCTION("""COMPUTED_VALUE"""),"Dynamic Host Configuration Protocol: it is a network management protocol used to dynamically assign an IP address to any device, or node on a network so it can communicate using IP.")</f>
        <v>Dynamic Host Configuration Protocol: it is a network management protocol used to dynamically assign an IP address to any device, or node on a network so it can communicate using IP.</v>
      </c>
      <c r="K2" s="1" t="str">
        <f ca="1">IFERROR(__xludf.DUMMYFUNCTION("""COMPUTED_VALUE"""),"It is either a device that receives data through a network or sending data through a network.")</f>
        <v>It is either a device that receives data through a network or sending data through a network.</v>
      </c>
      <c r="L2" s="1" t="str">
        <f ca="1">IFERROR(__xludf.DUMMYFUNCTION("""COMPUTED_VALUE"""),"Computers, phones, printers, scanners")</f>
        <v>Computers, phones, printers, scanners</v>
      </c>
      <c r="M2" s="1" t="str">
        <f ca="1">IFERROR(__xludf.DUMMYFUNCTION("""COMPUTED_VALUE"""),"The straight through is used to connect computers to hubs or switches. 
Crossover Ethernet cable is used to connect a computer to a computer.")</f>
        <v>The straight through is used to connect computers to hubs or switches. 
Crossover Ethernet cable is used to connect a computer to a computer.</v>
      </c>
      <c r="N2" s="1" t="str">
        <f ca="1">IFERROR(__xludf.DUMMYFUNCTION("""COMPUTED_VALUE"""),"A physical address is a unique identifier given to network interfaces for communication over a physical network segment. A logical address is a unique address assigned to each networked device to identify its location and enable routing.")</f>
        <v>A physical address is a unique identifier given to network interfaces for communication over a physical network segment. A logical address is a unique address assigned to each networked device to identify its location and enable routing.</v>
      </c>
      <c r="O2" s="1" t="str">
        <f ca="1">IFERROR(__xludf.DUMMYFUNCTION("""COMPUTED_VALUE"""),"LAN is used by to connect multiple devices in a small area to form a network , while WAN is used to connect multiple networks to make a larger network in a large area.")</f>
        <v>LAN is used by to connect multiple devices in a small area to form a network , while WAN is used to connect multiple networks to make a larger network in a large area.</v>
      </c>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c r="A3" s="1" t="str">
        <f ca="1">IFERROR(__xludf.DUMMYFUNCTION("""COMPUTED_VALUE"""),"aq052W")</f>
        <v>aq052W</v>
      </c>
      <c r="B3" s="1" t="str">
        <f ca="1">IFERROR(__xludf.DUMMYFUNCTION("""COMPUTED_VALUE"""),"QkzkoX")</f>
        <v>QkzkoX</v>
      </c>
      <c r="C3" s="2">
        <f ca="1">IFERROR(__xludf.DUMMYFUNCTION("""COMPUTED_VALUE"""),45626.4169097222)</f>
        <v>45626.416909722197</v>
      </c>
      <c r="D3" s="1" t="str">
        <f ca="1">IFERROR(__xludf.DUMMYFUNCTION("""COMPUTED_VALUE"""),"Rahma ebrahim elhosany hasanen abu elkhair")</f>
        <v>Rahma ebrahim elhosany hasanen abu elkhair</v>
      </c>
      <c r="E3" s="1" t="str">
        <f ca="1">IFERROR(__xludf.DUMMYFUNCTION("""COMPUTED_VALUE"""),"abuelkhairrahma@gmail.com")</f>
        <v>abuelkhairrahma@gmail.com</v>
      </c>
      <c r="F3" s="1" t="str">
        <f ca="1">IFERROR(__xludf.DUMMYFUNCTION("""COMPUTED_VALUE"""),"Network Security")</f>
        <v>Network Security</v>
      </c>
      <c r="G3" s="1" t="str">
        <f ca="1">IFERROR(__xludf.DUMMYFUNCTION("""COMPUTED_VALUE"""),"Entry")</f>
        <v>Entry</v>
      </c>
      <c r="H3" s="1" t="str">
        <f ca="1">IFERROR(__xludf.DUMMYFUNCTION("""COMPUTED_VALUE"""),"Use the command:
touch filename
")</f>
        <v xml:space="preserve">Use the command:
touch filename
</v>
      </c>
      <c r="I3" s="1" t="str">
        <f ca="1">IFERROR(__xludf.DUMMYFUNCTION("""COMPUTED_VALUE"""),"Use the command:
mkdir foldername
")</f>
        <v xml:space="preserve">Use the command:
mkdir foldername
</v>
      </c>
      <c r="J3" s="1" t="str">
        <f ca="1">IFERROR(__xludf.DUMMYFUNCTION("""COMPUTED_VALUE"""),"I Don't know ")</f>
        <v xml:space="preserve">I Don't know </v>
      </c>
      <c r="K3" s="1" t="str">
        <f ca="1">IFERROR(__xludf.DUMMYFUNCTION("""COMPUTED_VALUE"""),"End-devices are the devices that users interact with to access the network. These include devices like computers, smartphones, printers, and sensors. They serve as the endpoints in a network.
")</f>
        <v xml:space="preserve">End-devices are the devices that users interact with to access the network. These include devices like computers, smartphones, printers, and sensors. They serve as the endpoints in a network.
</v>
      </c>
      <c r="L3" s="1" t="str">
        <f ca="1">IFERROR(__xludf.DUMMYFUNCTION("""COMPUTED_VALUE"""),"
1. Personal Computer (PC)
2. Smartphones
3. Printers
")</f>
        <v xml:space="preserve">
1. Personal Computer (PC)
2. Smartphones
3. Printers
</v>
      </c>
      <c r="M3" s="1" t="str">
        <f ca="1">IFERROR(__xludf.DUMMYFUNCTION("""COMPUTED_VALUE"""),"
Crossover Cable: Used to connect two similar devices, such as a computer to another computer or a router to another router. The wire arrangement is swapped at both ends.
Straight-Through Cable: Used to connect two different devices, such as a computer t"&amp;"o a router or a switch. The wire arrangement is the same on both ends.
")</f>
        <v xml:space="preserve">
Crossover Cable: Used to connect two similar devices, such as a computer to another computer or a router to another router. The wire arrangement is swapped at both ends.
Straight-Through Cable: Used to connect two different devices, such as a computer to a router or a switch. The wire arrangement is the same on both ends.
</v>
      </c>
      <c r="N3" s="1" t="str">
        <f ca="1">IFERROR(__xludf.DUMMYFUNCTION("""COMPUTED_VALUE"""),"A physical address, also known as the MAC (Media Access Control) address, is a unique identifier assigned to a network interface card (NIC) for communication on the physical network.
")</f>
        <v xml:space="preserve">A physical address, also known as the MAC (Media Access Control) address, is a unique identifier assigned to a network interface card (NIC) for communication on the physical network.
</v>
      </c>
      <c r="O3" s="1" t="str">
        <f ca="1">IFERROR(__xludf.DUMMYFUNCTION("""COMPUTED_VALUE"""),"LAN (Local Area Network): A network that covers a small area like a home or office, providing high-speed connectivity between devices.
WAN (Wide Area Network): A network that covers large geographical areas, such as cities or countries, connecting multip"&amp;"le LANs via the internet or other communication methods.
")</f>
        <v xml:space="preserve">LAN (Local Area Network): A network that covers a small area like a home or office, providing high-speed connectivity between devices.
WAN (Wide Area Network): A network that covers large geographical areas, such as cities or countries, connecting multiple LANs via the internet or other communication methods.
</v>
      </c>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c r="A4" s="1" t="str">
        <f ca="1">IFERROR(__xludf.DUMMYFUNCTION("""COMPUTED_VALUE"""),"VOVRxv")</f>
        <v>VOVRxv</v>
      </c>
      <c r="B4" s="1" t="str">
        <f ca="1">IFERROR(__xludf.DUMMYFUNCTION("""COMPUTED_VALUE"""),"QOY2PG")</f>
        <v>QOY2PG</v>
      </c>
      <c r="C4" s="2">
        <f ca="1">IFERROR(__xludf.DUMMYFUNCTION("""COMPUTED_VALUE"""),45626.7771527777)</f>
        <v>45626.7771527777</v>
      </c>
      <c r="D4" s="1" t="str">
        <f ca="1">IFERROR(__xludf.DUMMYFUNCTION("""COMPUTED_VALUE"""),"Malak mahmoud metwally mohammed elgizawy")</f>
        <v>Malak mahmoud metwally mohammed elgizawy</v>
      </c>
      <c r="E4" s="1" t="str">
        <f ca="1">IFERROR(__xludf.DUMMYFUNCTION("""COMPUTED_VALUE"""),"malakelgizawy@std.mans.edu.eg")</f>
        <v>malakelgizawy@std.mans.edu.eg</v>
      </c>
      <c r="F4" s="1" t="str">
        <f ca="1">IFERROR(__xludf.DUMMYFUNCTION("""COMPUTED_VALUE"""),"Network Security")</f>
        <v>Network Security</v>
      </c>
      <c r="G4" s="1" t="str">
        <f ca="1">IFERROR(__xludf.DUMMYFUNCTION("""COMPUTED_VALUE"""),"Entry")</f>
        <v>Entry</v>
      </c>
      <c r="H4" s="1" t="str">
        <f ca="1">IFERROR(__xludf.DUMMYFUNCTION("""COMPUTED_VALUE""")," touch filename.txt")</f>
        <v xml:space="preserve"> touch filename.txt</v>
      </c>
      <c r="I4" s="1" t="str">
        <f ca="1">IFERROR(__xludf.DUMMYFUNCTION("""COMPUTED_VALUE"""),"mkdir foldername")</f>
        <v>mkdir foldername</v>
      </c>
      <c r="J4" s="1" t="str">
        <f ca="1">IFERROR(__xludf.DUMMYFUNCTION("""COMPUTED_VALUE"""),"Dynamic Host Configuration Protocol Its mission is to distribute IP addresses automatically, meaning when we connect a new device to the network, it is responsible for assigning it an IP (temporarily and then renewed) different from any other device, and "&amp;"it saves time and reduces the error rate compared to when we do it manually and it also facilitates network management. It also sends him the Default Gateway, which connects him to other devices in the network, and the DNS Domain name system, which conver"&amp;"ts IP addresses to names for facilitation.")</f>
        <v>Dynamic Host Configuration Protocol Its mission is to distribute IP addresses automatically, meaning when we connect a new device to the network, it is responsible for assigning it an IP (temporarily and then renewed) different from any other device, and it saves time and reduces the error rate compared to when we do it manually and it also facilitates network management. It also sends him the Default Gateway, which connects him to other devices in the network, and the DNS Domain name system, which converts IP addresses to names for facilitation.</v>
      </c>
      <c r="K4" s="1" t="str">
        <f ca="1">IFERROR(__xludf.DUMMYFUNCTION("""COMPUTED_VALUE"""),"It is any electronic device connected to a computer network and interacts directly with the user Such as laptops, tablets, and phones 
We can use them for 3 things: 
1- Input ( as input devices) by writing, recording sounds, or photographing. 
2- Output ("&amp;"as output devices) by displaying images, videos, or sounds. 
3- Interaction with networks (connection to the Internet) to exchange data and information.")</f>
        <v>It is any electronic device connected to a computer network and interacts directly with the user Such as laptops, tablets, and phones 
We can use them for 3 things: 
1- Input ( as input devices) by writing, recording sounds, or photographing. 
2- Output (as output devices) by displaying images, videos, or sounds. 
3- Interaction with networks (connection to the Internet) to exchange data and information.</v>
      </c>
      <c r="L4" s="1" t="str">
        <f ca="1">IFERROR(__xludf.DUMMYFUNCTION("""COMPUTED_VALUE"""),"1-Computers: Desktop computers,Laptops ,Tablets. 
2-Smart devices: Smartphones , Smart watches. 
3-Input devices: Keyboard, Mouse, Microphone, Camera. 
4-Output devices: Screen, Printer, Headphones. ")</f>
        <v xml:space="preserve">1-Computers: Desktop computers,Laptops ,Tablets. 
2-Smart devices: Smartphones , Smart watches. 
3-Input devices: Keyboard, Mouse, Microphone, Camera. 
4-Output devices: Screen, Printer, Headphones. </v>
      </c>
      <c r="M4" s="1" t="str">
        <f ca="1">IFERROR(__xludf.DUMMYFUNCTION("""COMPUTED_VALUE"""),"Crossover is used to directly connect two similar devices, such as two computers, with a different wire arrangement on both ends of the cable (switching between transmitting and receiving). It has been replaced by Auto-MDIX, 
but 
Straight-Through is used"&amp;" to connect two different devices, such as a computer to a router. The arrangement of wires is identical on both ends of the cable.")</f>
        <v>Crossover is used to directly connect two similar devices, such as two computers, with a different wire arrangement on both ends of the cable (switching between transmitting and receiving). It has been replaced by Auto-MDIX, 
but 
Straight-Through is used to connect two different devices, such as a computer to a router. The arrangement of wires is identical on both ends of the cable.</v>
      </c>
      <c r="N4" s="1" t="str">
        <f ca="1">IFERROR(__xludf.DUMMYFUNCTION("""COMPUTED_VALUE"""),"Its common name is MAC Addresses(Media Access Control) It is a unique and specific address for each device connected to a network. It consists of 48 bits (12 Hexadecimal numbers) is permanently registered on the device's NIC (Network Interface Card).")</f>
        <v>Its common name is MAC Addresses(Media Access Control) It is a unique and specific address for each device connected to a network. It consists of 48 bits (12 Hexadecimal numbers) is permanently registered on the device's NIC (Network Interface Card).</v>
      </c>
      <c r="O4" s="1" t="str">
        <f ca="1">IFERROR(__xludf.DUMMYFUNCTION("""COMPUTED_VALUE"""),"LAN (Local Area Network)  A group of connected devices covering a limited area as a building and It is characterized by high transportation speed
 but 
WAN (Wide Area Network)  network that covers  a wide area such as a city, a country or all the world.")</f>
        <v>LAN (Local Area Network)  A group of connected devices covering a limited area as a building and It is characterized by high transportation speed
 but 
WAN (Wide Area Network)  network that covers  a wide area such as a city, a country or all the world.</v>
      </c>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row>
    <row r="5" spans="1:53">
      <c r="A5" s="1" t="str">
        <f ca="1">IFERROR(__xludf.DUMMYFUNCTION("""COMPUTED_VALUE"""),"bQrWG2")</f>
        <v>bQrWG2</v>
      </c>
      <c r="B5" s="1" t="str">
        <f ca="1">IFERROR(__xludf.DUMMYFUNCTION("""COMPUTED_VALUE"""),"xvlpRy")</f>
        <v>xvlpRy</v>
      </c>
      <c r="C5" s="2">
        <f ca="1">IFERROR(__xludf.DUMMYFUNCTION("""COMPUTED_VALUE"""),45626.8649074074)</f>
        <v>45626.864907407398</v>
      </c>
      <c r="D5" s="1" t="str">
        <f ca="1">IFERROR(__xludf.DUMMYFUNCTION("""COMPUTED_VALUE"""),"Mohamed Abdelghany")</f>
        <v>Mohamed Abdelghany</v>
      </c>
      <c r="E5" s="1" t="str">
        <f ca="1">IFERROR(__xludf.DUMMYFUNCTION("""COMPUTED_VALUE"""),"m7339852@gmail.com")</f>
        <v>m7339852@gmail.com</v>
      </c>
      <c r="F5" s="1" t="str">
        <f ca="1">IFERROR(__xludf.DUMMYFUNCTION("""COMPUTED_VALUE"""),"Network Security")</f>
        <v>Network Security</v>
      </c>
      <c r="G5" s="1" t="str">
        <f ca="1">IFERROR(__xludf.DUMMYFUNCTION("""COMPUTED_VALUE"""),"Entry")</f>
        <v>Entry</v>
      </c>
      <c r="H5" s="1" t="str">
        <f ca="1">IFERROR(__xludf.DUMMYFUNCTION("""COMPUTED_VALUE"""),"There is various ways to create an empty file, One of them is using the 'touch' command.
As we know linux got both GUI and CUI
using something similar to the Terminal in vs code, We can use the 'touch command to create the file as following:
touch filenam"&amp;"e.txt
This command creates and empty file named  ""filename.txt"" in the current directory that you chose.
(to choose the place you want to put the in use the cd command as following ( cd Location/ )")</f>
        <v>There is various ways to create an empty file, One of them is using the 'touch' command.
As we know linux got both GUI and CUI
using something similar to the Terminal in vs code, We can use the 'touch command to create the file as following:
touch filename.txt
This command creates and empty file named  "filename.txt" in the current directory that you chose.
(to choose the place you want to put the in use the cd command as following ( cd Location/ )</v>
      </c>
      <c r="I5" s="1" t="str">
        <f ca="1">IFERROR(__xludf.DUMMYFUNCTION("""COMPUTED_VALUE"""),"In the Terminal, After choosing the location you want to create the file in by 'cd' command.
syntax : cd Location/
Use the command ""mkdir"" to create the folder 
for example: mdkir foldername")</f>
        <v>In the Terminal, After choosing the location you want to create the file in by 'cd' command.
syntax : cd Location/
Use the command "mkdir" to create the folder 
for example: mdkir foldername</v>
      </c>
      <c r="J5" s="1" t="str">
        <f ca="1">IFERROR(__xludf.DUMMYFUNCTION("""COMPUTED_VALUE"""),"Dynamic Host Configuration Protocol (DHCP)
Its a network management protocol used on Internet Protocol networks for automatically assigning IP addresses and  other communication parameters to devices connected to the network using a client-server architec"&amp;"ture")</f>
        <v>Dynamic Host Configuration Protocol (DHCP)
Its a network management protocol used on Internet Protocol networks for automatically assigning IP addresses and  other communication parameters to devices connected to the network using a client-server architecture</v>
      </c>
      <c r="K5" s="1" t="str">
        <f ca="1">IFERROR(__xludf.DUMMYFUNCTION("""COMPUTED_VALUE"""),"Its a web-enabled hardware device that serves as either the source or destination of data transferred through a network ")</f>
        <v xml:space="preserve">Its a web-enabled hardware device that serves as either the source or destination of data transferred through a network </v>
      </c>
      <c r="L5" s="1" t="str">
        <f ca="1">IFERROR(__xludf.DUMMYFUNCTION("""COMPUTED_VALUE"""),"Printer, scanner and servers")</f>
        <v>Printer, scanner and servers</v>
      </c>
      <c r="M5" s="1" t="str">
        <f ca="1">IFERROR(__xludf.DUMMYFUNCTION("""COMPUTED_VALUE"""),"The Crossover Cables are used to connect devices of the same type for example: pc to pc or router to router.
The Straight-Through Cables are quite the opposite, They are used to connect devices of different natures such as PC to router")</f>
        <v>The Crossover Cables are used to connect devices of the same type for example: pc to pc or router to router.
The Straight-Through Cables are quite the opposite, They are used to connect devices of different natures such as PC to router</v>
      </c>
      <c r="N5" s="1" t="str">
        <f ca="1">IFERROR(__xludf.DUMMYFUNCTION("""COMPUTED_VALUE"""),"The physical address is also known as the Media Access Control(MAC) address, It refers to a unique identifier assigned to hardware components like the computer's network card, its a hexadecimal code that differ from one device from another on a network, I"&amp;"ts size is equal to 6 Bytes or 48 bits.")</f>
        <v>The physical address is also known as the Media Access Control(MAC) address, It refers to a unique identifier assigned to hardware components like the computer's network card, its a hexadecimal code that differ from one device from another on a network, Its size is equal to 6 Bytes or 48 bits.</v>
      </c>
      <c r="O5" s="1" t="str">
        <f ca="1">IFERROR(__xludf.DUMMYFUNCTION("""COMPUTED_VALUE"""),"In LAN: All devices are located nearby(in the same room or building), Its a private network, The number of devices or users that need to be connected are limited and don't depend on other networks, It is easy to design and maintain, Has low setup cost, hi"&amp;"gh data transfer rate, more secure.
In WAN: It is a wide area network, Covers larger area, It can be private or public, Much difficult to design and maintain, Has high setup cost, low data transfer rate, less secure.")</f>
        <v>In LAN: All devices are located nearby(in the same room or building), Its a private network, The number of devices or users that need to be connected are limited and don't depend on other networks, It is easy to design and maintain, Has low setup cost, high data transfer rate, more secure.
In WAN: It is a wide area network, Covers larger area, It can be private or public, Much difficult to design and maintain, Has high setup cost, low data transfer rate, less secure.</v>
      </c>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1:53">
      <c r="A6" s="1" t="str">
        <f ca="1">IFERROR(__xludf.DUMMYFUNCTION("""COMPUTED_VALUE"""),"x5P75r")</f>
        <v>x5P75r</v>
      </c>
      <c r="B6" s="1" t="str">
        <f ca="1">IFERROR(__xludf.DUMMYFUNCTION("""COMPUTED_VALUE"""),"oklLaO")</f>
        <v>oklLaO</v>
      </c>
      <c r="C6" s="2">
        <f ca="1">IFERROR(__xludf.DUMMYFUNCTION("""COMPUTED_VALUE"""),45627.6642939814)</f>
        <v>45627.664293981397</v>
      </c>
      <c r="D6" s="1" t="str">
        <f ca="1">IFERROR(__xludf.DUMMYFUNCTION("""COMPUTED_VALUE"""),"Fathy")</f>
        <v>Fathy</v>
      </c>
      <c r="E6" s="1" t="str">
        <f ca="1">IFERROR(__xludf.DUMMYFUNCTION("""COMPUTED_VALUE"""),"fthyalbyar@gmail.com")</f>
        <v>fthyalbyar@gmail.com</v>
      </c>
      <c r="F6" s="1" t="str">
        <f ca="1">IFERROR(__xludf.DUMMYFUNCTION("""COMPUTED_VALUE"""),"Network Security")</f>
        <v>Network Security</v>
      </c>
      <c r="G6" s="1" t="str">
        <f ca="1">IFERROR(__xludf.DUMMYFUNCTION("""COMPUTED_VALUE"""),"Entry")</f>
        <v>Entry</v>
      </c>
      <c r="H6" s="1" t="str">
        <f ca="1">IFERROR(__xludf.DUMMYFUNCTION("""COMPUTED_VALUE"""),"In Linux, you can create an empty text file using the command line. The simplest way to do this is to use the ""touch"" command.
Open a terminal window by pressing ""Ctrl+Alt+T""
Navigate to the directory where you want to create the empty text file.
Typ"&amp;"e the command ""touch [file name].txt"" and press ""Enter""
This creates an empty text file with the specified name in the current directory.")</f>
        <v>In Linux, you can create an empty text file using the command line. The simplest way to do this is to use the "touch" command.
Open a terminal window by pressing "Ctrl+Alt+T"
Navigate to the directory where you want to create the empty text file.
Type the command "touch [file name].txt" and press "Enter"
This creates an empty text file with the specified name in the current directory.</v>
      </c>
      <c r="I6" s="1" t="str">
        <f ca="1">IFERROR(__xludf.DUMMYFUNCTION("""COMPUTED_VALUE"""),"mkdir")</f>
        <v>mkdir</v>
      </c>
      <c r="J6" s="1" t="str">
        <f ca="1">IFERROR(__xludf.DUMMYFUNCTION("""COMPUTED_VALUE"""),"ده بروتوكول بيمد جميع اعضاء المؤسسه بالشبكه  سوا ء العمله اجهزه الكمبيوتر الشخصيه تليفونات ويجب أن تكون له عدد محدد عشان متوجهش مخاطر ")</f>
        <v xml:space="preserve">ده بروتوكول بيمد جميع اعضاء المؤسسه بالشبكه  سوا ء العمله اجهزه الكمبيوتر الشخصيه تليفونات ويجب أن تكون له عدد محدد عشان متوجهش مخاطر </v>
      </c>
      <c r="K6" s="1" t="str">
        <f ca="1">IFERROR(__xludf.DUMMYFUNCTION("""COMPUTED_VALUE"""),"An end device is a web-enabled hardware device that serves as either the source or destination of data transferred through a network. For instance, it may be a workstation, laptop, desktop computer, printer, scanner, tablet, or cell phone. End devices pla"&amp;"y the role of interface between an end user and the communication network.")</f>
        <v>An end device is a web-enabled hardware device that serves as either the source or destination of data transferred through a network. For instance, it may be a workstation, laptop, desktop computer, printer, scanner, tablet, or cell phone. End devices play the role of interface between an end user and the communication network.</v>
      </c>
      <c r="L6" s="1" t="str">
        <f ca="1">IFERROR(__xludf.DUMMYFUNCTION("""COMPUTED_VALUE"""),"computers (workstations, laptops, file servers, and web servers)
security cameras
mobile handheld devices")</f>
        <v>computers (workstations, laptops, file servers, and web servers)
security cameras
mobile handheld devices</v>
      </c>
      <c r="M6" s="1" t="str">
        <f ca="1">IFERROR(__xludf.DUMMYFUNCTION("""COMPUTED_VALUE"""),"
Straight-through cables are used to connect devices that operate at different layers of the network model, such as a computer. And a switch or a switch and a router. Crossover cables are utilised to link devices operating. At the network model's same la"&amp;"yer, such as two computers, switches, or routers.")</f>
        <v xml:space="preserve">
Straight-through cables are used to connect devices that operate at different layers of the network model, such as a computer. And a switch or a switch and a router. Crossover cables are utilised to link devices operating. At the network model's same layer, such as two computers, switches, or routers.</v>
      </c>
      <c r="N6" s="1" t="str">
        <f ca="1">IFERROR(__xludf.DUMMYFUNCTION("""COMPUTED_VALUE"""),"where you are geographically located ")</f>
        <v xml:space="preserve">where you are geographically located </v>
      </c>
      <c r="O6" s="1" t="str">
        <f ca="1">IFERROR(__xludf.DUMMYFUNCTION("""COMPUTED_VALUE"""),"LAN is a network that usually connects a small group of computers in a given geographical area. MAN is a comparatively wider network that covers large regions- like towns, cities, ")</f>
        <v xml:space="preserve">LAN is a network that usually connects a small group of computers in a given geographical area. MAN is a comparatively wider network that covers large regions- like towns, cities, </v>
      </c>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row>
    <row r="7" spans="1:53">
      <c r="A7" s="1" t="str">
        <f ca="1">IFERROR(__xludf.DUMMYFUNCTION("""COMPUTED_VALUE"""),"y5qYGx")</f>
        <v>y5qYGx</v>
      </c>
      <c r="B7" s="1" t="str">
        <f ca="1">IFERROR(__xludf.DUMMYFUNCTION("""COMPUTED_VALUE"""),"4zzDkB")</f>
        <v>4zzDkB</v>
      </c>
      <c r="C7" s="2">
        <f ca="1">IFERROR(__xludf.DUMMYFUNCTION("""COMPUTED_VALUE"""),45627.8322916666)</f>
        <v>45627.8322916666</v>
      </c>
      <c r="D7" s="1" t="str">
        <f ca="1">IFERROR(__xludf.DUMMYFUNCTION("""COMPUTED_VALUE"""),"reem abdelraouf")</f>
        <v>reem abdelraouf</v>
      </c>
      <c r="E7" s="1" t="str">
        <f ca="1">IFERROR(__xludf.DUMMYFUNCTION("""COMPUTED_VALUE"""),"reemalsaid86@gmail.com")</f>
        <v>reemalsaid86@gmail.com</v>
      </c>
      <c r="F7" s="1" t="str">
        <f ca="1">IFERROR(__xludf.DUMMYFUNCTION("""COMPUTED_VALUE"""),"Network Security")</f>
        <v>Network Security</v>
      </c>
      <c r="G7" s="1" t="str">
        <f ca="1">IFERROR(__xludf.DUMMYFUNCTION("""COMPUTED_VALUE"""),"Entry")</f>
        <v>Entry</v>
      </c>
      <c r="H7" s="1" t="str">
        <f ca="1">IFERROR(__xludf.DUMMYFUNCTION("""COMPUTED_VALUE"""),"touch اسم الملف
")</f>
        <v xml:space="preserve">touch اسم الملف
</v>
      </c>
      <c r="I7" s="1" t="str">
        <f ca="1">IFERROR(__xludf.DUMMYFUNCTION("""COMPUTED_VALUE"""),"mkdir الاسم
")</f>
        <v xml:space="preserve">mkdir الاسم
</v>
      </c>
      <c r="J7" s="1" t="str">
        <f ca="1">IFERROR(__xludf.DUMMYFUNCTION("""COMPUTED_VALUE"""),"Dynamic Host Configuration Protocol
هوا المسئول انه يديك  ip 
اول ما بيتوصل الجهاز بال router 
بيبدا يديله معلومات زى 
ip address\subnet mask \default gateway  \DNS server")</f>
        <v>Dynamic Host Configuration Protocol
هوا المسئول انه يديك  ip 
اول ما بيتوصل الجهاز بال router 
بيبدا يديله معلومات زى 
ip address\subnet mask \default gateway  \DNS server</v>
      </c>
      <c r="K7" s="1" t="str">
        <f ca="1">IFERROR(__xludf.DUMMYFUNCTION("""COMPUTED_VALUE"""),"الاجهزة اللى بتتعامل مع المستخدم زى اللاب والتليفون مسئوله عن استقبال وارسال البيانات الداتا بتدخل من خلالها وتمر ف الشبكة وتخرج بردو من خلالها ")</f>
        <v xml:space="preserve">الاجهزة اللى بتتعامل مع المستخدم زى اللاب والتليفون مسئوله عن استقبال وارسال البيانات الداتا بتدخل من خلالها وتمر ف الشبكة وتخرج بردو من خلالها </v>
      </c>
      <c r="L7" s="1" t="str">
        <f ca="1">IFERROR(__xludf.DUMMYFUNCTION("""COMPUTED_VALUE"""),"اللابات والتليفونات والطابعات والسينسورات ")</f>
        <v xml:space="preserve">اللابات والتليفونات والطابعات والسينسورات </v>
      </c>
      <c r="M7" s="1" t="str">
        <f ca="1">IFERROR(__xludf.DUMMYFUNCTION("""COMPUTED_VALUE"""),"straight
بستخدمه ف وصل اجهزة من انواع مختلفه راوتر باللاب مثلا 
crossover
بستخدمه ف وصل اجهزة من نفس النوع سويتش بسويتش مثلا 
مع الحفاظ انه tx+ مع rx+
tx- مع rx-")</f>
        <v>straight
بستخدمه ف وصل اجهزة من انواع مختلفه راوتر باللاب مثلا 
crossover
بستخدمه ف وصل اجهزة من نفس النوع سويتش بسويتش مثلا 
مع الحفاظ انه tx+ مع rx+
tx- مع rx-</v>
      </c>
      <c r="N7" s="1" t="str">
        <f ca="1">IFERROR(__xludf.DUMMYFUNCTION("""COMPUTED_VALUE"""),"كل جهاز له ip خاص بيه
 والاجهزة بتتواصل مع بعض من خلال ال ip 
بيتكون من 6 خانات مثل
00:11:22:33:44:55
حروف او ارقام اول 3 خانات خاصه بالمصنع والتلاته التانيين خاصيين بالجهاز")</f>
        <v>كل جهاز له ip خاص بيه
 والاجهزة بتتواصل مع بعض من خلال ال ip 
بيتكون من 6 خانات مثل
00:11:22:33:44:55
حروف او ارقام اول 3 خانات خاصه بالمصنع والتلاته التانيين خاصيين بالجهاز</v>
      </c>
      <c r="O7" s="1" t="str">
        <f ca="1">IFERROR(__xludf.DUMMYFUNCTION("""COMPUTED_VALUE"""),"lan
local area network
الاجهزة المتصله مع بعض قريبه من بعض سواء  wired او wireless  
wan 
wide area network 
شبكه متكونه من عدة شبكات lan")</f>
        <v>lan
local area network
الاجهزة المتصله مع بعض قريبه من بعض سواء  wired او wireless  
wan 
wide area network 
شبكه متكونه من عدة شبكات lan</v>
      </c>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Network Security - Advanced</vt:lpstr>
      <vt:lpstr>Network Security - Intermediate</vt:lpstr>
      <vt:lpstr>Network Security - Beginner</vt:lpstr>
      <vt:lpstr>Network Security - Entry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Ahmed Hany Sadek</cp:lastModifiedBy>
  <dcterms:modified xsi:type="dcterms:W3CDTF">2025-01-26T12:57:36Z</dcterms:modified>
</cp:coreProperties>
</file>